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d69c61ce32c7703/_En cours/Philippot/chaudiere/calcul dimension thermique/"/>
    </mc:Choice>
  </mc:AlternateContent>
  <xr:revisionPtr revIDLastSave="215" documentId="8_{78D078F1-F2AD-4E82-A5A9-ADAA0F3ACE2C}" xr6:coauthVersionLast="47" xr6:coauthVersionMax="47" xr10:uidLastSave="{CFF39B95-1ADC-4DF4-90D0-ED1CE25846B1}"/>
  <bookViews>
    <workbookView xWindow="-110" yWindow="-110" windowWidth="19420" windowHeight="10420" xr2:uid="{6DE11778-8781-42A6-AF67-623589A4EC4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9" i="1" l="1"/>
  <c r="H29" i="1"/>
  <c r="D23" i="1"/>
  <c r="H5" i="1"/>
  <c r="H4" i="1"/>
  <c r="H3" i="1"/>
  <c r="H2" i="1"/>
  <c r="B24" i="1"/>
  <c r="C24" i="1" s="1"/>
  <c r="D24" i="1" s="1"/>
  <c r="J24" i="1" s="1"/>
  <c r="K24" i="1" s="1"/>
  <c r="E23" i="1"/>
  <c r="B25" i="1"/>
  <c r="C25" i="1" s="1"/>
  <c r="D25" i="1" s="1"/>
  <c r="G25" i="1" s="1"/>
  <c r="E3" i="1"/>
  <c r="E4" i="1" s="1"/>
  <c r="H24" i="1" l="1"/>
  <c r="I24" i="1" s="1"/>
  <c r="H25" i="1"/>
  <c r="I25" i="1" s="1"/>
  <c r="J25" i="1"/>
  <c r="K25" i="1" s="1"/>
  <c r="E24" i="1"/>
  <c r="F24" i="1" s="1"/>
  <c r="G24" i="1"/>
  <c r="E25" i="1"/>
  <c r="F25" i="1" s="1"/>
  <c r="C23" i="1"/>
  <c r="B23" i="1" s="1"/>
  <c r="A23" i="1" s="1"/>
  <c r="E5" i="1"/>
  <c r="L24" i="1" l="1"/>
  <c r="L25" i="1"/>
</calcChain>
</file>

<file path=xl/sharedStrings.xml><?xml version="1.0" encoding="utf-8"?>
<sst xmlns="http://schemas.openxmlformats.org/spreadsheetml/2006/main" count="52" uniqueCount="48">
  <si>
    <t>conso totale / an</t>
  </si>
  <si>
    <t>par jour sur 9 mois</t>
  </si>
  <si>
    <t>21-11=10</t>
  </si>
  <si>
    <t>instantané</t>
  </si>
  <si>
    <t>unité de mesure</t>
  </si>
  <si>
    <t>KWh</t>
  </si>
  <si>
    <t>KW</t>
  </si>
  <si>
    <t>Il faut donc stocker 52 KWH par jours en moyenne</t>
  </si>
  <si>
    <t>au M2</t>
  </si>
  <si>
    <t>KWh/an</t>
  </si>
  <si>
    <t>RT 2005</t>
  </si>
  <si>
    <t>90 kWh/m²/an</t>
  </si>
  <si>
    <t>RT 2012</t>
  </si>
  <si>
    <t>50 kWep/m²/an</t>
  </si>
  <si>
    <t>1calorie</t>
  </si>
  <si>
    <t>4,18 joules</t>
  </si>
  <si>
    <t>1 cal/H= 1,163w</t>
  </si>
  <si>
    <t>1W= 1 joule/sec</t>
  </si>
  <si>
    <t>1 cal = +1° pour 1g eau</t>
  </si>
  <si>
    <t>1KWh= 3600000 joules</t>
  </si>
  <si>
    <t>KWH</t>
  </si>
  <si>
    <t>joules</t>
  </si>
  <si>
    <t>calories ° POUR 1g</t>
  </si>
  <si>
    <t>DT ° pour 1L</t>
  </si>
  <si>
    <t>DT° pour 500L</t>
  </si>
  <si>
    <t>1M2 sunberry en hivers*</t>
  </si>
  <si>
    <t>DT° pour 100L</t>
  </si>
  <si>
    <t>soit en hivers 104KWh</t>
  </si>
  <si>
    <t>augmentation de chaleur**</t>
  </si>
  <si>
    <t>** 11° de chaleur moyenne à l'année environ selon wikipédia</t>
  </si>
  <si>
    <t>( et en été 0 KWh!)</t>
  </si>
  <si>
    <t>M2  sunberry en hivers</t>
  </si>
  <si>
    <t>*</t>
  </si>
  <si>
    <t>DT° 2000L***</t>
  </si>
  <si>
    <t>***mais plus ballon est chaud, plus difficile de le chauffer. Donc, mieux vaut + d'eau. Mais pas trop, sinon, pas assez chaud pour chauffer la maison</t>
  </si>
  <si>
    <t>T° depart 12°</t>
  </si>
  <si>
    <t>DT° 1100L</t>
  </si>
  <si>
    <t>conso chauffage (ECS exclue, 15% car les 3 gosses s'attardent sous la douche…)</t>
  </si>
  <si>
    <t>Surface à chauffer:</t>
  </si>
  <si>
    <t>* (50l d'eau chaude à 50°C par m²), jusqu'à 100% l'été (100l d'eau chaude à 50°C par m²), retour d'expérience système SUNBERRY</t>
  </si>
  <si>
    <t>pour autonomie complète</t>
  </si>
  <si>
    <t>a recolter</t>
  </si>
  <si>
    <t>durée d'exposition</t>
  </si>
  <si>
    <t>Rendement</t>
  </si>
  <si>
    <t>eclairement en KW/ m2</t>
  </si>
  <si>
    <t>surface de panneaux</t>
  </si>
  <si>
    <t>en admettant un rendement de 80% des panneaux à tube sous vide, éclairés pendant 8 heures en hivers (9H-17H) avec 1KW de soleil/m2:</t>
  </si>
  <si>
    <t>M2 tubes sous vide pour autonomie complète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</si>
</sst>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" fontId="0" fillId="0" borderId="0" xfId="0" applyNumberFormat="1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2" xfId="0" applyFill="1" applyBorder="1"/>
    <xf numFmtId="0" fontId="1" fillId="0" borderId="0" xfId="0" applyFont="1"/>
    <xf numFmtId="10" fontId="0" fillId="0" borderId="0" xfId="0" applyNumberFormat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71BB8-9A89-48E3-9694-D6B43E43727B}">
  <dimension ref="A1:O29"/>
  <sheetViews>
    <sheetView tabSelected="1" topLeftCell="D13" workbookViewId="0">
      <selection activeCell="Q29" sqref="Q29"/>
    </sheetView>
  </sheetViews>
  <sheetFormatPr baseColWidth="10" defaultRowHeight="14.5" x14ac:dyDescent="0.35"/>
  <cols>
    <col min="2" max="2" width="13" customWidth="1"/>
    <col min="3" max="3" width="17.453125" customWidth="1"/>
    <col min="4" max="4" width="23.6328125" customWidth="1"/>
    <col min="5" max="5" width="13.08984375" customWidth="1"/>
    <col min="7" max="7" width="13.08984375" customWidth="1"/>
    <col min="8" max="8" width="9.453125" customWidth="1"/>
    <col min="9" max="9" width="11.26953125" customWidth="1"/>
    <col min="10" max="10" width="12.08984375" customWidth="1"/>
    <col min="11" max="11" width="11.81640625" customWidth="1"/>
    <col min="12" max="12" width="11.7265625" customWidth="1"/>
  </cols>
  <sheetData>
    <row r="1" spans="1:11" x14ac:dyDescent="0.35">
      <c r="A1" t="s">
        <v>38</v>
      </c>
      <c r="C1">
        <v>170</v>
      </c>
      <c r="F1" t="s">
        <v>4</v>
      </c>
      <c r="H1" t="s">
        <v>8</v>
      </c>
    </row>
    <row r="2" spans="1:11" x14ac:dyDescent="0.35">
      <c r="A2" t="s">
        <v>0</v>
      </c>
      <c r="E2">
        <v>17000</v>
      </c>
      <c r="F2" t="s">
        <v>9</v>
      </c>
      <c r="H2">
        <f>E2/C1</f>
        <v>100</v>
      </c>
    </row>
    <row r="3" spans="1:11" x14ac:dyDescent="0.35">
      <c r="A3" t="s">
        <v>37</v>
      </c>
      <c r="E3">
        <f>E2*0.85</f>
        <v>14450</v>
      </c>
      <c r="F3" t="s">
        <v>9</v>
      </c>
      <c r="H3">
        <f>E3/C1</f>
        <v>85</v>
      </c>
      <c r="J3" s="2" t="s">
        <v>10</v>
      </c>
      <c r="K3" t="s">
        <v>11</v>
      </c>
    </row>
    <row r="4" spans="1:11" x14ac:dyDescent="0.35">
      <c r="A4" t="s">
        <v>1</v>
      </c>
      <c r="E4">
        <f>E3/(365*9/12)</f>
        <v>52.785388127853878</v>
      </c>
      <c r="F4" t="s">
        <v>5</v>
      </c>
      <c r="H4">
        <f>E4/C1</f>
        <v>0.31050228310502281</v>
      </c>
      <c r="J4" s="2" t="s">
        <v>12</v>
      </c>
      <c r="K4" t="s">
        <v>13</v>
      </c>
    </row>
    <row r="5" spans="1:11" x14ac:dyDescent="0.35">
      <c r="A5" t="s">
        <v>3</v>
      </c>
      <c r="E5">
        <f>E4/24</f>
        <v>2.1993911719939114</v>
      </c>
      <c r="F5" t="s">
        <v>6</v>
      </c>
      <c r="H5">
        <f>E5/C1</f>
        <v>1.2937595129375949E-2</v>
      </c>
    </row>
    <row r="6" spans="1:11" x14ac:dyDescent="0.35">
      <c r="A6" t="s">
        <v>28</v>
      </c>
      <c r="C6" s="1" t="s">
        <v>2</v>
      </c>
      <c r="E6">
        <v>10</v>
      </c>
    </row>
    <row r="9" spans="1:11" x14ac:dyDescent="0.35">
      <c r="A9" t="s">
        <v>7</v>
      </c>
    </row>
    <row r="10" spans="1:11" x14ac:dyDescent="0.35">
      <c r="A10" t="s">
        <v>27</v>
      </c>
    </row>
    <row r="11" spans="1:11" x14ac:dyDescent="0.35">
      <c r="A11" t="s">
        <v>30</v>
      </c>
    </row>
    <row r="13" spans="1:11" x14ac:dyDescent="0.35">
      <c r="A13" t="s">
        <v>39</v>
      </c>
    </row>
    <row r="14" spans="1:11" x14ac:dyDescent="0.35">
      <c r="A14" t="s">
        <v>29</v>
      </c>
    </row>
    <row r="15" spans="1:11" x14ac:dyDescent="0.35">
      <c r="A15" t="s">
        <v>34</v>
      </c>
    </row>
    <row r="20" spans="1:15" x14ac:dyDescent="0.35">
      <c r="A20" t="s">
        <v>14</v>
      </c>
      <c r="B20" t="s">
        <v>15</v>
      </c>
      <c r="C20" t="s">
        <v>16</v>
      </c>
      <c r="E20" t="s">
        <v>17</v>
      </c>
      <c r="G20" t="s">
        <v>18</v>
      </c>
      <c r="I20" t="s">
        <v>19</v>
      </c>
    </row>
    <row r="22" spans="1:15" ht="15" thickBot="1" x14ac:dyDescent="0.4">
      <c r="A22" t="s">
        <v>20</v>
      </c>
      <c r="B22" t="s">
        <v>21</v>
      </c>
      <c r="C22" t="s">
        <v>22</v>
      </c>
      <c r="D22" t="s">
        <v>23</v>
      </c>
      <c r="E22" s="8" t="s">
        <v>24</v>
      </c>
      <c r="F22" s="8" t="s">
        <v>35</v>
      </c>
      <c r="G22" t="s">
        <v>26</v>
      </c>
      <c r="H22" s="7" t="s">
        <v>36</v>
      </c>
      <c r="I22" s="7" t="s">
        <v>35</v>
      </c>
      <c r="J22" s="6" t="s">
        <v>33</v>
      </c>
      <c r="K22" s="6" t="s">
        <v>35</v>
      </c>
    </row>
    <row r="23" spans="1:15" ht="15" thickBot="1" x14ac:dyDescent="0.4">
      <c r="A23" s="3">
        <f>B23/3600000</f>
        <v>1.161111111111111</v>
      </c>
      <c r="B23" s="4">
        <f>C23*4.18</f>
        <v>4179999.9999999995</v>
      </c>
      <c r="C23" s="4">
        <f>D23*1000</f>
        <v>1000000</v>
      </c>
      <c r="D23" s="4">
        <f>E23*100</f>
        <v>1000</v>
      </c>
      <c r="E23" s="4">
        <f>G23/5</f>
        <v>10</v>
      </c>
      <c r="F23" s="9">
        <v>0</v>
      </c>
      <c r="G23" s="4">
        <v>50</v>
      </c>
      <c r="H23" s="9" t="s">
        <v>32</v>
      </c>
      <c r="I23" s="9"/>
      <c r="J23" s="9"/>
      <c r="K23" s="9"/>
      <c r="L23" s="4">
        <v>1</v>
      </c>
      <c r="M23" s="4" t="s">
        <v>25</v>
      </c>
      <c r="N23" s="5"/>
    </row>
    <row r="24" spans="1:15" x14ac:dyDescent="0.35">
      <c r="A24">
        <v>52</v>
      </c>
      <c r="B24">
        <f>A24*3600000</f>
        <v>187200000</v>
      </c>
      <c r="C24">
        <f>B24/4.18</f>
        <v>44784688.995215312</v>
      </c>
      <c r="D24">
        <f>C24/1000</f>
        <v>44784.688995215314</v>
      </c>
      <c r="E24" s="8">
        <f>D24/500</f>
        <v>89.569377990430624</v>
      </c>
      <c r="F24" s="8">
        <f>E24+12</f>
        <v>101.56937799043062</v>
      </c>
      <c r="G24">
        <f>D24/100</f>
        <v>447.84688995215316</v>
      </c>
      <c r="H24" s="7">
        <f>D24/1100</f>
        <v>40.71335363201392</v>
      </c>
      <c r="I24" s="7">
        <f>H24+12</f>
        <v>52.71335363201392</v>
      </c>
      <c r="J24" s="6">
        <f>D24/2000</f>
        <v>22.392344497607656</v>
      </c>
      <c r="K24" s="6">
        <f>J24+10</f>
        <v>32.392344497607652</v>
      </c>
      <c r="L24">
        <f>A24/A23</f>
        <v>44.784688995215319</v>
      </c>
      <c r="M24" t="s">
        <v>31</v>
      </c>
    </row>
    <row r="25" spans="1:15" x14ac:dyDescent="0.35">
      <c r="A25">
        <v>104</v>
      </c>
      <c r="B25">
        <f>A25*3600000</f>
        <v>374400000</v>
      </c>
      <c r="C25">
        <f>B25/4.18</f>
        <v>89569377.990430623</v>
      </c>
      <c r="D25">
        <f>C25/1000</f>
        <v>89569.377990430628</v>
      </c>
      <c r="E25" s="8">
        <f>D25/500</f>
        <v>179.13875598086125</v>
      </c>
      <c r="F25" s="8">
        <f>E25+12</f>
        <v>191.13875598086125</v>
      </c>
      <c r="G25">
        <f>D25/100</f>
        <v>895.69377990430633</v>
      </c>
      <c r="H25" s="7">
        <f>D25/1100</f>
        <v>81.42670726402784</v>
      </c>
      <c r="I25" s="7">
        <f>H25+12</f>
        <v>93.42670726402784</v>
      </c>
      <c r="J25" s="6">
        <f>D25/2000</f>
        <v>44.784688995215312</v>
      </c>
      <c r="K25" s="6">
        <f>J25+10</f>
        <v>54.784688995215312</v>
      </c>
      <c r="L25" s="10">
        <f>A25/A23</f>
        <v>89.569377990430638</v>
      </c>
      <c r="M25" t="s">
        <v>31</v>
      </c>
      <c r="O25" t="s">
        <v>40</v>
      </c>
    </row>
    <row r="27" spans="1:15" x14ac:dyDescent="0.35">
      <c r="A27" t="s">
        <v>46</v>
      </c>
    </row>
    <row r="28" spans="1:15" ht="29.5" customHeight="1" x14ac:dyDescent="0.35">
      <c r="H28" s="12" t="s">
        <v>41</v>
      </c>
      <c r="I28" s="12" t="s">
        <v>42</v>
      </c>
      <c r="J28" s="12" t="s">
        <v>43</v>
      </c>
      <c r="K28" s="12" t="s">
        <v>44</v>
      </c>
      <c r="L28" s="12" t="s">
        <v>45</v>
      </c>
    </row>
    <row r="29" spans="1:15" x14ac:dyDescent="0.35">
      <c r="H29">
        <f>A25</f>
        <v>104</v>
      </c>
      <c r="I29">
        <v>8</v>
      </c>
      <c r="J29" s="11">
        <v>0.8</v>
      </c>
      <c r="K29">
        <v>1</v>
      </c>
      <c r="L29">
        <f>K29*(H29/I29)/J29</f>
        <v>16.25</v>
      </c>
      <c r="M29" t="s">
        <v>47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Sylvain Lecœur</cp:lastModifiedBy>
  <dcterms:created xsi:type="dcterms:W3CDTF">2022-08-30T13:49:31Z</dcterms:created>
  <dcterms:modified xsi:type="dcterms:W3CDTF">2022-08-31T15:28:29Z</dcterms:modified>
</cp:coreProperties>
</file>